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\Desktop\didattica\Esami\Simulazione_esame\"/>
    </mc:Choice>
  </mc:AlternateContent>
  <bookViews>
    <workbookView xWindow="480" yWindow="200" windowWidth="18200" windowHeight="11700" firstSheet="3" activeTab="3"/>
  </bookViews>
  <sheets>
    <sheet name="DistribuzioneFrequenza" sheetId="1" r:id="rId1"/>
    <sheet name="probabilità" sheetId="8" r:id="rId2"/>
    <sheet name="Screening" sheetId="2" r:id="rId3"/>
    <sheet name="Intervallo di confidenza" sheetId="9" r:id="rId4"/>
    <sheet name="pREVALENZA" sheetId="6" r:id="rId5"/>
    <sheet name="MisureAssociazione" sheetId="4" r:id="rId6"/>
    <sheet name="MisureAssociazione (2)" sheetId="7" r:id="rId7"/>
  </sheets>
  <calcPr calcId="162913"/>
</workbook>
</file>

<file path=xl/calcChain.xml><?xml version="1.0" encoding="utf-8"?>
<calcChain xmlns="http://schemas.openxmlformats.org/spreadsheetml/2006/main">
  <c r="F15" i="9" l="1"/>
  <c r="D20" i="9" s="1"/>
  <c r="E15" i="9"/>
  <c r="D18" i="9" s="1"/>
  <c r="D19" i="9" l="1"/>
  <c r="D17" i="9"/>
  <c r="F2" i="9"/>
  <c r="E2" i="9"/>
  <c r="D4" i="9" s="1"/>
  <c r="D7" i="9" l="1"/>
  <c r="D5" i="9"/>
  <c r="D6" i="9"/>
  <c r="D3" i="1"/>
  <c r="D4" i="1" s="1"/>
  <c r="D5" i="1" s="1"/>
  <c r="D6" i="1" s="1"/>
  <c r="D7" i="1" s="1"/>
  <c r="I7" i="1" s="1"/>
  <c r="A13" i="8"/>
  <c r="D12" i="8"/>
  <c r="A12" i="8"/>
  <c r="A11" i="8"/>
  <c r="A9" i="8"/>
  <c r="A8" i="8"/>
  <c r="A6" i="8"/>
  <c r="F4" i="8"/>
  <c r="D13" i="8" s="1"/>
  <c r="E4" i="8"/>
  <c r="D4" i="8"/>
  <c r="D11" i="8" s="1"/>
  <c r="G3" i="8"/>
  <c r="G2" i="8"/>
  <c r="G4" i="8" l="1"/>
  <c r="D6" i="8"/>
  <c r="D9" i="8"/>
  <c r="D8" i="8"/>
  <c r="D4" i="4"/>
  <c r="D3" i="4"/>
  <c r="B6" i="4" s="1"/>
  <c r="D2" i="4"/>
  <c r="C4" i="4"/>
  <c r="B4" i="4"/>
  <c r="D3" i="7"/>
  <c r="D2" i="7"/>
  <c r="D4" i="7" s="1"/>
  <c r="B10" i="6"/>
  <c r="C10" i="6"/>
  <c r="C9" i="6"/>
  <c r="B9" i="6"/>
  <c r="G11" i="6"/>
  <c r="F11" i="6"/>
  <c r="C5" i="6"/>
  <c r="B5" i="6"/>
  <c r="C11" i="6" l="1"/>
  <c r="B7" i="4"/>
  <c r="B11" i="6"/>
  <c r="I3" i="2"/>
</calcChain>
</file>

<file path=xl/sharedStrings.xml><?xml version="1.0" encoding="utf-8"?>
<sst xmlns="http://schemas.openxmlformats.org/spreadsheetml/2006/main" count="91" uniqueCount="59">
  <si>
    <t>T+</t>
  </si>
  <si>
    <t>T-</t>
  </si>
  <si>
    <t>M+</t>
  </si>
  <si>
    <t>M-</t>
  </si>
  <si>
    <t>sens =</t>
  </si>
  <si>
    <t>veri+/malati</t>
  </si>
  <si>
    <t>0,8 =</t>
  </si>
  <si>
    <t>veri+ / 100</t>
  </si>
  <si>
    <t>ver + =</t>
  </si>
  <si>
    <t>0,8 * 100 =</t>
  </si>
  <si>
    <t>spec=</t>
  </si>
  <si>
    <t>veri- / sani</t>
  </si>
  <si>
    <t>0,9 =</t>
  </si>
  <si>
    <t>veri- / 900</t>
  </si>
  <si>
    <t>veri- =</t>
  </si>
  <si>
    <t>0,9 * 900 =</t>
  </si>
  <si>
    <t>dita</t>
  </si>
  <si>
    <t>falegnami</t>
  </si>
  <si>
    <t>numero</t>
  </si>
  <si>
    <t>Fumatori</t>
  </si>
  <si>
    <t>Non-fumatori</t>
  </si>
  <si>
    <t>incidenza per 1000 pa</t>
  </si>
  <si>
    <t>proporzione</t>
  </si>
  <si>
    <t>incidenza*prop</t>
  </si>
  <si>
    <t>media ponderata</t>
  </si>
  <si>
    <t>per 1000 pa</t>
  </si>
  <si>
    <t>NO</t>
  </si>
  <si>
    <t>NON-FUM</t>
  </si>
  <si>
    <t>FUMATORE</t>
  </si>
  <si>
    <t>EX-FUM</t>
  </si>
  <si>
    <t>ASMA</t>
  </si>
  <si>
    <t xml:space="preserve">CENTRO </t>
  </si>
  <si>
    <t>PERIFERIA</t>
  </si>
  <si>
    <t>TOTALE</t>
  </si>
  <si>
    <t>DIABETICI</t>
  </si>
  <si>
    <t>PREVALENZA</t>
  </si>
  <si>
    <t>&lt;=65 anni</t>
  </si>
  <si>
    <t>&gt;65 anni</t>
  </si>
  <si>
    <t>nuovi casi</t>
  </si>
  <si>
    <t>persone-anno</t>
  </si>
  <si>
    <t>incidenza</t>
  </si>
  <si>
    <t>Rischio attribuibile</t>
  </si>
  <si>
    <t>Rischio relativo</t>
  </si>
  <si>
    <t>moda</t>
  </si>
  <si>
    <t>frequenza</t>
  </si>
  <si>
    <t>cumulat.</t>
  </si>
  <si>
    <t xml:space="preserve">rango mediana = </t>
  </si>
  <si>
    <t>(N+1)/2 =</t>
  </si>
  <si>
    <t>mediana</t>
  </si>
  <si>
    <t>media</t>
  </si>
  <si>
    <t>sigma/s</t>
  </si>
  <si>
    <t>n</t>
  </si>
  <si>
    <t>ES</t>
  </si>
  <si>
    <t>t</t>
  </si>
  <si>
    <t>sigma noto</t>
  </si>
  <si>
    <t>limite inferiore</t>
  </si>
  <si>
    <t>limite superiore</t>
  </si>
  <si>
    <t>sigma ignoto</t>
  </si>
  <si>
    <t>uso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</si>
</sst>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2" applyFont="1"/>
    <xf numFmtId="0" fontId="7" fillId="0" borderId="0" xfId="2" applyFont="1"/>
    <xf numFmtId="0" fontId="5" fillId="0" borderId="0" xfId="2"/>
    <xf numFmtId="0" fontId="5" fillId="0" borderId="0" xfId="2" applyAlignment="1">
      <alignment horizontal="center"/>
    </xf>
    <xf numFmtId="0" fontId="8" fillId="0" borderId="0" xfId="2" applyFont="1"/>
    <xf numFmtId="0" fontId="7" fillId="0" borderId="13" xfId="2" applyFont="1" applyBorder="1"/>
    <xf numFmtId="0" fontId="9" fillId="0" borderId="0" xfId="2" applyFont="1"/>
    <xf numFmtId="0" fontId="9" fillId="0" borderId="13" xfId="2" applyFont="1" applyBorder="1"/>
    <xf numFmtId="0" fontId="7" fillId="0" borderId="0" xfId="2" applyFont="1" applyAlignment="1">
      <alignment horizontal="center"/>
    </xf>
    <xf numFmtId="10" fontId="7" fillId="3" borderId="0" xfId="2" applyNumberFormat="1" applyFont="1" applyFill="1"/>
    <xf numFmtId="0" fontId="10" fillId="0" borderId="0" xfId="2" applyFont="1"/>
    <xf numFmtId="0" fontId="7" fillId="4" borderId="13" xfId="2" applyFont="1" applyFill="1" applyBorder="1" applyAlignment="1">
      <alignment horizont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165" fontId="7" fillId="0" borderId="0" xfId="1" applyNumberFormat="1" applyFont="1"/>
    <xf numFmtId="165" fontId="7" fillId="2" borderId="0" xfId="1" applyNumberFormat="1" applyFont="1" applyFill="1"/>
    <xf numFmtId="10" fontId="7" fillId="2" borderId="0" xfId="1" applyNumberFormat="1" applyFont="1" applyFill="1"/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/>
    <xf numFmtId="0" fontId="0" fillId="0" borderId="0" xfId="0" applyAlignment="1">
      <alignment horizontal="center" vertic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7318460192476"/>
          <c:y val="5.1400535359968157E-2"/>
          <c:w val="0.84745603674540682"/>
          <c:h val="0.7841069611741903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DistribuzioneFrequenza!$B$3:$B$7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cat>
          <c:val>
            <c:numRef>
              <c:f>DistribuzioneFrequenza!$C$3:$C$7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C48-B609-7CA6A04BF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72576"/>
        <c:axId val="82903424"/>
      </c:barChart>
      <c:catAx>
        <c:axId val="8287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Numero di dita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82903424"/>
        <c:crosses val="autoZero"/>
        <c:auto val="1"/>
        <c:lblAlgn val="ctr"/>
        <c:lblOffset val="0"/>
        <c:noMultiLvlLbl val="0"/>
      </c:catAx>
      <c:valAx>
        <c:axId val="82903424"/>
        <c:scaling>
          <c:orientation val="minMax"/>
        </c:scaling>
        <c:delete val="0"/>
        <c:axPos val="l"/>
        <c:majorGridlines>
          <c:spPr>
            <a:ln w="12700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Numero di falegnami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8287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047802596243"/>
          <c:y val="6.2256809338521402E-2"/>
          <c:w val="0.77323490252064075"/>
          <c:h val="0.8171206225680933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probabilità!$B$3:$C$3</c:f>
              <c:strCache>
                <c:ptCount val="2"/>
                <c:pt idx="0">
                  <c:v>ASMA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probabilità!$D$1:$F$1</c:f>
              <c:strCache>
                <c:ptCount val="3"/>
                <c:pt idx="0">
                  <c:v>NON-FUM</c:v>
                </c:pt>
                <c:pt idx="1">
                  <c:v>EX-FUM</c:v>
                </c:pt>
                <c:pt idx="2">
                  <c:v>FUMATORE</c:v>
                </c:pt>
              </c:strCache>
            </c:strRef>
          </c:cat>
          <c:val>
            <c:numRef>
              <c:f>probabilità!$D$3:$F$3</c:f>
              <c:numCache>
                <c:formatCode>General</c:formatCode>
                <c:ptCount val="3"/>
                <c:pt idx="0">
                  <c:v>41</c:v>
                </c:pt>
                <c:pt idx="1">
                  <c:v>20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F-488B-90A7-FE28B1FAAA80}"/>
            </c:ext>
          </c:extLst>
        </c:ser>
        <c:ser>
          <c:idx val="1"/>
          <c:order val="1"/>
          <c:tx>
            <c:strRef>
              <c:f>probabilità!$B$2:$C$2</c:f>
              <c:strCache>
                <c:ptCount val="2"/>
                <c:pt idx="0">
                  <c:v>NO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probabilità!$D$1:$F$1</c:f>
              <c:strCache>
                <c:ptCount val="3"/>
                <c:pt idx="0">
                  <c:v>NON-FUM</c:v>
                </c:pt>
                <c:pt idx="1">
                  <c:v>EX-FUM</c:v>
                </c:pt>
                <c:pt idx="2">
                  <c:v>FUMATORE</c:v>
                </c:pt>
              </c:strCache>
            </c:strRef>
          </c:cat>
          <c:val>
            <c:numRef>
              <c:f>probabilità!$D$2:$F$2</c:f>
              <c:numCache>
                <c:formatCode>General</c:formatCode>
                <c:ptCount val="3"/>
                <c:pt idx="0">
                  <c:v>987</c:v>
                </c:pt>
                <c:pt idx="1">
                  <c:v>359</c:v>
                </c:pt>
                <c:pt idx="2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F-488B-90A7-FE28B1FA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32928"/>
        <c:axId val="44334464"/>
      </c:barChart>
      <c:catAx>
        <c:axId val="443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4334464"/>
        <c:crosses val="autoZero"/>
        <c:auto val="1"/>
        <c:lblAlgn val="ctr"/>
        <c:lblOffset val="0"/>
        <c:noMultiLvlLbl val="0"/>
      </c:catAx>
      <c:valAx>
        <c:axId val="44334464"/>
        <c:scaling>
          <c:orientation val="minMax"/>
          <c:max val="0.1"/>
        </c:scaling>
        <c:delete val="0"/>
        <c:axPos val="l"/>
        <c:majorGridlines>
          <c:spPr>
            <a:ln w="19050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patients</a:t>
                </a:r>
              </a:p>
            </c:rich>
          </c:tx>
          <c:layout>
            <c:manualLayout>
              <c:xMode val="edge"/>
              <c:yMode val="edge"/>
              <c:x val="9.2936802973977699E-3"/>
              <c:y val="0.3424124513618677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4332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2195993193335222"/>
          <c:y val="0.22001244759585958"/>
          <c:w val="0.16365966448801048"/>
          <c:h val="6.22694108762291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61546</xdr:colOff>
      <xdr:row>10</xdr:row>
      <xdr:rowOff>42128</xdr:rowOff>
    </xdr:from>
    <xdr:to>
      <xdr:col>7</xdr:col>
      <xdr:colOff>364881</xdr:colOff>
      <xdr:row>24</xdr:row>
      <xdr:rowOff>159359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0</xdr:row>
      <xdr:rowOff>50006</xdr:rowOff>
    </xdr:from>
    <xdr:to>
      <xdr:col>15</xdr:col>
      <xdr:colOff>428625</xdr:colOff>
      <xdr:row>14</xdr:row>
      <xdr:rowOff>83343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130" zoomScaleNormal="130" workbookViewId="0">
      <selection activeCell="E8" sqref="E8"/>
    </sheetView>
  </sheetViews>
  <sheetFormatPr defaultRowHeight="14.5" x14ac:dyDescent="0.35"/>
  <sheetData>
    <row r="1" spans="1:9" ht="15.5" x14ac:dyDescent="0.35">
      <c r="B1" s="5" t="s">
        <v>18</v>
      </c>
      <c r="C1" s="5" t="s">
        <v>18</v>
      </c>
      <c r="D1" s="43" t="s">
        <v>44</v>
      </c>
    </row>
    <row r="2" spans="1:9" ht="15.5" x14ac:dyDescent="0.35">
      <c r="B2" s="5" t="s">
        <v>16</v>
      </c>
      <c r="C2" s="5" t="s">
        <v>17</v>
      </c>
      <c r="D2" s="43" t="s">
        <v>45</v>
      </c>
    </row>
    <row r="3" spans="1:9" ht="15.5" x14ac:dyDescent="0.35">
      <c r="B3" s="6">
        <v>6</v>
      </c>
      <c r="C3" s="6">
        <v>3</v>
      </c>
      <c r="D3" s="43">
        <f>C3</f>
        <v>3</v>
      </c>
    </row>
    <row r="4" spans="1:9" ht="15.5" x14ac:dyDescent="0.35">
      <c r="B4" s="6">
        <v>7</v>
      </c>
      <c r="C4" s="6">
        <v>4</v>
      </c>
      <c r="D4" s="43">
        <f>D3+C4</f>
        <v>7</v>
      </c>
    </row>
    <row r="5" spans="1:9" ht="15.5" x14ac:dyDescent="0.35">
      <c r="B5" s="6">
        <v>8</v>
      </c>
      <c r="C5" s="6">
        <v>5</v>
      </c>
      <c r="D5" s="43">
        <f t="shared" ref="D5:D7" si="0">D4+C5</f>
        <v>12</v>
      </c>
    </row>
    <row r="6" spans="1:9" ht="15.5" x14ac:dyDescent="0.35">
      <c r="B6" s="6">
        <v>9</v>
      </c>
      <c r="C6" s="6">
        <v>6</v>
      </c>
      <c r="D6" s="43">
        <f t="shared" si="0"/>
        <v>18</v>
      </c>
    </row>
    <row r="7" spans="1:9" ht="15.5" x14ac:dyDescent="0.35">
      <c r="A7" t="s">
        <v>43</v>
      </c>
      <c r="B7" s="6">
        <v>10</v>
      </c>
      <c r="C7" s="6">
        <v>22</v>
      </c>
      <c r="D7" s="43">
        <f t="shared" si="0"/>
        <v>40</v>
      </c>
      <c r="E7" t="s">
        <v>48</v>
      </c>
      <c r="F7" t="s">
        <v>46</v>
      </c>
      <c r="H7" s="43" t="s">
        <v>47</v>
      </c>
      <c r="I7" s="43">
        <f>(D7+1)/2</f>
        <v>20.5</v>
      </c>
    </row>
    <row r="8" spans="1:9" ht="15.5" x14ac:dyDescent="0.35">
      <c r="B8" s="5"/>
      <c r="C8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80" zoomScaleNormal="80" workbookViewId="0">
      <selection activeCell="F55" sqref="F55"/>
    </sheetView>
  </sheetViews>
  <sheetFormatPr defaultRowHeight="12.5" x14ac:dyDescent="0.25"/>
  <cols>
    <col min="1" max="3" width="9.1796875" style="18"/>
    <col min="4" max="6" width="14.7265625" style="18" customWidth="1"/>
    <col min="7" max="7" width="9.453125" style="18" customWidth="1"/>
    <col min="8" max="8" width="11.453125" style="18" customWidth="1"/>
    <col min="9" max="259" width="9.1796875" style="18"/>
    <col min="260" max="260" width="12.26953125" style="18" bestFit="1" customWidth="1"/>
    <col min="261" max="262" width="9.1796875" style="18"/>
    <col min="263" max="263" width="9.453125" style="18" customWidth="1"/>
    <col min="264" max="264" width="11.453125" style="18" customWidth="1"/>
    <col min="265" max="515" width="9.1796875" style="18"/>
    <col min="516" max="516" width="12.26953125" style="18" bestFit="1" customWidth="1"/>
    <col min="517" max="518" width="9.1796875" style="18"/>
    <col min="519" max="519" width="9.453125" style="18" customWidth="1"/>
    <col min="520" max="520" width="11.453125" style="18" customWidth="1"/>
    <col min="521" max="771" width="9.1796875" style="18"/>
    <col min="772" max="772" width="12.26953125" style="18" bestFit="1" customWidth="1"/>
    <col min="773" max="774" width="9.1796875" style="18"/>
    <col min="775" max="775" width="9.453125" style="18" customWidth="1"/>
    <col min="776" max="776" width="11.453125" style="18" customWidth="1"/>
    <col min="777" max="1027" width="9.1796875" style="18"/>
    <col min="1028" max="1028" width="12.26953125" style="18" bestFit="1" customWidth="1"/>
    <col min="1029" max="1030" width="9.1796875" style="18"/>
    <col min="1031" max="1031" width="9.453125" style="18" customWidth="1"/>
    <col min="1032" max="1032" width="11.453125" style="18" customWidth="1"/>
    <col min="1033" max="1283" width="9.1796875" style="18"/>
    <col min="1284" max="1284" width="12.26953125" style="18" bestFit="1" customWidth="1"/>
    <col min="1285" max="1286" width="9.1796875" style="18"/>
    <col min="1287" max="1287" width="9.453125" style="18" customWidth="1"/>
    <col min="1288" max="1288" width="11.453125" style="18" customWidth="1"/>
    <col min="1289" max="1539" width="9.1796875" style="18"/>
    <col min="1540" max="1540" width="12.26953125" style="18" bestFit="1" customWidth="1"/>
    <col min="1541" max="1542" width="9.1796875" style="18"/>
    <col min="1543" max="1543" width="9.453125" style="18" customWidth="1"/>
    <col min="1544" max="1544" width="11.453125" style="18" customWidth="1"/>
    <col min="1545" max="1795" width="9.1796875" style="18"/>
    <col min="1796" max="1796" width="12.26953125" style="18" bestFit="1" customWidth="1"/>
    <col min="1797" max="1798" width="9.1796875" style="18"/>
    <col min="1799" max="1799" width="9.453125" style="18" customWidth="1"/>
    <col min="1800" max="1800" width="11.453125" style="18" customWidth="1"/>
    <col min="1801" max="2051" width="9.1796875" style="18"/>
    <col min="2052" max="2052" width="12.26953125" style="18" bestFit="1" customWidth="1"/>
    <col min="2053" max="2054" width="9.1796875" style="18"/>
    <col min="2055" max="2055" width="9.453125" style="18" customWidth="1"/>
    <col min="2056" max="2056" width="11.453125" style="18" customWidth="1"/>
    <col min="2057" max="2307" width="9.1796875" style="18"/>
    <col min="2308" max="2308" width="12.26953125" style="18" bestFit="1" customWidth="1"/>
    <col min="2309" max="2310" width="9.1796875" style="18"/>
    <col min="2311" max="2311" width="9.453125" style="18" customWidth="1"/>
    <col min="2312" max="2312" width="11.453125" style="18" customWidth="1"/>
    <col min="2313" max="2563" width="9.1796875" style="18"/>
    <col min="2564" max="2564" width="12.26953125" style="18" bestFit="1" customWidth="1"/>
    <col min="2565" max="2566" width="9.1796875" style="18"/>
    <col min="2567" max="2567" width="9.453125" style="18" customWidth="1"/>
    <col min="2568" max="2568" width="11.453125" style="18" customWidth="1"/>
    <col min="2569" max="2819" width="9.1796875" style="18"/>
    <col min="2820" max="2820" width="12.26953125" style="18" bestFit="1" customWidth="1"/>
    <col min="2821" max="2822" width="9.1796875" style="18"/>
    <col min="2823" max="2823" width="9.453125" style="18" customWidth="1"/>
    <col min="2824" max="2824" width="11.453125" style="18" customWidth="1"/>
    <col min="2825" max="3075" width="9.1796875" style="18"/>
    <col min="3076" max="3076" width="12.26953125" style="18" bestFit="1" customWidth="1"/>
    <col min="3077" max="3078" width="9.1796875" style="18"/>
    <col min="3079" max="3079" width="9.453125" style="18" customWidth="1"/>
    <col min="3080" max="3080" width="11.453125" style="18" customWidth="1"/>
    <col min="3081" max="3331" width="9.1796875" style="18"/>
    <col min="3332" max="3332" width="12.26953125" style="18" bestFit="1" customWidth="1"/>
    <col min="3333" max="3334" width="9.1796875" style="18"/>
    <col min="3335" max="3335" width="9.453125" style="18" customWidth="1"/>
    <col min="3336" max="3336" width="11.453125" style="18" customWidth="1"/>
    <col min="3337" max="3587" width="9.1796875" style="18"/>
    <col min="3588" max="3588" width="12.26953125" style="18" bestFit="1" customWidth="1"/>
    <col min="3589" max="3590" width="9.1796875" style="18"/>
    <col min="3591" max="3591" width="9.453125" style="18" customWidth="1"/>
    <col min="3592" max="3592" width="11.453125" style="18" customWidth="1"/>
    <col min="3593" max="3843" width="9.1796875" style="18"/>
    <col min="3844" max="3844" width="12.26953125" style="18" bestFit="1" customWidth="1"/>
    <col min="3845" max="3846" width="9.1796875" style="18"/>
    <col min="3847" max="3847" width="9.453125" style="18" customWidth="1"/>
    <col min="3848" max="3848" width="11.453125" style="18" customWidth="1"/>
    <col min="3849" max="4099" width="9.1796875" style="18"/>
    <col min="4100" max="4100" width="12.26953125" style="18" bestFit="1" customWidth="1"/>
    <col min="4101" max="4102" width="9.1796875" style="18"/>
    <col min="4103" max="4103" width="9.453125" style="18" customWidth="1"/>
    <col min="4104" max="4104" width="11.453125" style="18" customWidth="1"/>
    <col min="4105" max="4355" width="9.1796875" style="18"/>
    <col min="4356" max="4356" width="12.26953125" style="18" bestFit="1" customWidth="1"/>
    <col min="4357" max="4358" width="9.1796875" style="18"/>
    <col min="4359" max="4359" width="9.453125" style="18" customWidth="1"/>
    <col min="4360" max="4360" width="11.453125" style="18" customWidth="1"/>
    <col min="4361" max="4611" width="9.1796875" style="18"/>
    <col min="4612" max="4612" width="12.26953125" style="18" bestFit="1" customWidth="1"/>
    <col min="4613" max="4614" width="9.1796875" style="18"/>
    <col min="4615" max="4615" width="9.453125" style="18" customWidth="1"/>
    <col min="4616" max="4616" width="11.453125" style="18" customWidth="1"/>
    <col min="4617" max="4867" width="9.1796875" style="18"/>
    <col min="4868" max="4868" width="12.26953125" style="18" bestFit="1" customWidth="1"/>
    <col min="4869" max="4870" width="9.1796875" style="18"/>
    <col min="4871" max="4871" width="9.453125" style="18" customWidth="1"/>
    <col min="4872" max="4872" width="11.453125" style="18" customWidth="1"/>
    <col min="4873" max="5123" width="9.1796875" style="18"/>
    <col min="5124" max="5124" width="12.26953125" style="18" bestFit="1" customWidth="1"/>
    <col min="5125" max="5126" width="9.1796875" style="18"/>
    <col min="5127" max="5127" width="9.453125" style="18" customWidth="1"/>
    <col min="5128" max="5128" width="11.453125" style="18" customWidth="1"/>
    <col min="5129" max="5379" width="9.1796875" style="18"/>
    <col min="5380" max="5380" width="12.26953125" style="18" bestFit="1" customWidth="1"/>
    <col min="5381" max="5382" width="9.1796875" style="18"/>
    <col min="5383" max="5383" width="9.453125" style="18" customWidth="1"/>
    <col min="5384" max="5384" width="11.453125" style="18" customWidth="1"/>
    <col min="5385" max="5635" width="9.1796875" style="18"/>
    <col min="5636" max="5636" width="12.26953125" style="18" bestFit="1" customWidth="1"/>
    <col min="5637" max="5638" width="9.1796875" style="18"/>
    <col min="5639" max="5639" width="9.453125" style="18" customWidth="1"/>
    <col min="5640" max="5640" width="11.453125" style="18" customWidth="1"/>
    <col min="5641" max="5891" width="9.1796875" style="18"/>
    <col min="5892" max="5892" width="12.26953125" style="18" bestFit="1" customWidth="1"/>
    <col min="5893" max="5894" width="9.1796875" style="18"/>
    <col min="5895" max="5895" width="9.453125" style="18" customWidth="1"/>
    <col min="5896" max="5896" width="11.453125" style="18" customWidth="1"/>
    <col min="5897" max="6147" width="9.1796875" style="18"/>
    <col min="6148" max="6148" width="12.26953125" style="18" bestFit="1" customWidth="1"/>
    <col min="6149" max="6150" width="9.1796875" style="18"/>
    <col min="6151" max="6151" width="9.453125" style="18" customWidth="1"/>
    <col min="6152" max="6152" width="11.453125" style="18" customWidth="1"/>
    <col min="6153" max="6403" width="9.1796875" style="18"/>
    <col min="6404" max="6404" width="12.26953125" style="18" bestFit="1" customWidth="1"/>
    <col min="6405" max="6406" width="9.1796875" style="18"/>
    <col min="6407" max="6407" width="9.453125" style="18" customWidth="1"/>
    <col min="6408" max="6408" width="11.453125" style="18" customWidth="1"/>
    <col min="6409" max="6659" width="9.1796875" style="18"/>
    <col min="6660" max="6660" width="12.26953125" style="18" bestFit="1" customWidth="1"/>
    <col min="6661" max="6662" width="9.1796875" style="18"/>
    <col min="6663" max="6663" width="9.453125" style="18" customWidth="1"/>
    <col min="6664" max="6664" width="11.453125" style="18" customWidth="1"/>
    <col min="6665" max="6915" width="9.1796875" style="18"/>
    <col min="6916" max="6916" width="12.26953125" style="18" bestFit="1" customWidth="1"/>
    <col min="6917" max="6918" width="9.1796875" style="18"/>
    <col min="6919" max="6919" width="9.453125" style="18" customWidth="1"/>
    <col min="6920" max="6920" width="11.453125" style="18" customWidth="1"/>
    <col min="6921" max="7171" width="9.1796875" style="18"/>
    <col min="7172" max="7172" width="12.26953125" style="18" bestFit="1" customWidth="1"/>
    <col min="7173" max="7174" width="9.1796875" style="18"/>
    <col min="7175" max="7175" width="9.453125" style="18" customWidth="1"/>
    <col min="7176" max="7176" width="11.453125" style="18" customWidth="1"/>
    <col min="7177" max="7427" width="9.1796875" style="18"/>
    <col min="7428" max="7428" width="12.26953125" style="18" bestFit="1" customWidth="1"/>
    <col min="7429" max="7430" width="9.1796875" style="18"/>
    <col min="7431" max="7431" width="9.453125" style="18" customWidth="1"/>
    <col min="7432" max="7432" width="11.453125" style="18" customWidth="1"/>
    <col min="7433" max="7683" width="9.1796875" style="18"/>
    <col min="7684" max="7684" width="12.26953125" style="18" bestFit="1" customWidth="1"/>
    <col min="7685" max="7686" width="9.1796875" style="18"/>
    <col min="7687" max="7687" width="9.453125" style="18" customWidth="1"/>
    <col min="7688" max="7688" width="11.453125" style="18" customWidth="1"/>
    <col min="7689" max="7939" width="9.1796875" style="18"/>
    <col min="7940" max="7940" width="12.26953125" style="18" bestFit="1" customWidth="1"/>
    <col min="7941" max="7942" width="9.1796875" style="18"/>
    <col min="7943" max="7943" width="9.453125" style="18" customWidth="1"/>
    <col min="7944" max="7944" width="11.453125" style="18" customWidth="1"/>
    <col min="7945" max="8195" width="9.1796875" style="18"/>
    <col min="8196" max="8196" width="12.26953125" style="18" bestFit="1" customWidth="1"/>
    <col min="8197" max="8198" width="9.1796875" style="18"/>
    <col min="8199" max="8199" width="9.453125" style="18" customWidth="1"/>
    <col min="8200" max="8200" width="11.453125" style="18" customWidth="1"/>
    <col min="8201" max="8451" width="9.1796875" style="18"/>
    <col min="8452" max="8452" width="12.26953125" style="18" bestFit="1" customWidth="1"/>
    <col min="8453" max="8454" width="9.1796875" style="18"/>
    <col min="8455" max="8455" width="9.453125" style="18" customWidth="1"/>
    <col min="8456" max="8456" width="11.453125" style="18" customWidth="1"/>
    <col min="8457" max="8707" width="9.1796875" style="18"/>
    <col min="8708" max="8708" width="12.26953125" style="18" bestFit="1" customWidth="1"/>
    <col min="8709" max="8710" width="9.1796875" style="18"/>
    <col min="8711" max="8711" width="9.453125" style="18" customWidth="1"/>
    <col min="8712" max="8712" width="11.453125" style="18" customWidth="1"/>
    <col min="8713" max="8963" width="9.1796875" style="18"/>
    <col min="8964" max="8964" width="12.26953125" style="18" bestFit="1" customWidth="1"/>
    <col min="8965" max="8966" width="9.1796875" style="18"/>
    <col min="8967" max="8967" width="9.453125" style="18" customWidth="1"/>
    <col min="8968" max="8968" width="11.453125" style="18" customWidth="1"/>
    <col min="8969" max="9219" width="9.1796875" style="18"/>
    <col min="9220" max="9220" width="12.26953125" style="18" bestFit="1" customWidth="1"/>
    <col min="9221" max="9222" width="9.1796875" style="18"/>
    <col min="9223" max="9223" width="9.453125" style="18" customWidth="1"/>
    <col min="9224" max="9224" width="11.453125" style="18" customWidth="1"/>
    <col min="9225" max="9475" width="9.1796875" style="18"/>
    <col min="9476" max="9476" width="12.26953125" style="18" bestFit="1" customWidth="1"/>
    <col min="9477" max="9478" width="9.1796875" style="18"/>
    <col min="9479" max="9479" width="9.453125" style="18" customWidth="1"/>
    <col min="9480" max="9480" width="11.453125" style="18" customWidth="1"/>
    <col min="9481" max="9731" width="9.1796875" style="18"/>
    <col min="9732" max="9732" width="12.26953125" style="18" bestFit="1" customWidth="1"/>
    <col min="9733" max="9734" width="9.1796875" style="18"/>
    <col min="9735" max="9735" width="9.453125" style="18" customWidth="1"/>
    <col min="9736" max="9736" width="11.453125" style="18" customWidth="1"/>
    <col min="9737" max="9987" width="9.1796875" style="18"/>
    <col min="9988" max="9988" width="12.26953125" style="18" bestFit="1" customWidth="1"/>
    <col min="9989" max="9990" width="9.1796875" style="18"/>
    <col min="9991" max="9991" width="9.453125" style="18" customWidth="1"/>
    <col min="9992" max="9992" width="11.453125" style="18" customWidth="1"/>
    <col min="9993" max="10243" width="9.1796875" style="18"/>
    <col min="10244" max="10244" width="12.26953125" style="18" bestFit="1" customWidth="1"/>
    <col min="10245" max="10246" width="9.1796875" style="18"/>
    <col min="10247" max="10247" width="9.453125" style="18" customWidth="1"/>
    <col min="10248" max="10248" width="11.453125" style="18" customWidth="1"/>
    <col min="10249" max="10499" width="9.1796875" style="18"/>
    <col min="10500" max="10500" width="12.26953125" style="18" bestFit="1" customWidth="1"/>
    <col min="10501" max="10502" width="9.1796875" style="18"/>
    <col min="10503" max="10503" width="9.453125" style="18" customWidth="1"/>
    <col min="10504" max="10504" width="11.453125" style="18" customWidth="1"/>
    <col min="10505" max="10755" width="9.1796875" style="18"/>
    <col min="10756" max="10756" width="12.26953125" style="18" bestFit="1" customWidth="1"/>
    <col min="10757" max="10758" width="9.1796875" style="18"/>
    <col min="10759" max="10759" width="9.453125" style="18" customWidth="1"/>
    <col min="10760" max="10760" width="11.453125" style="18" customWidth="1"/>
    <col min="10761" max="11011" width="9.1796875" style="18"/>
    <col min="11012" max="11012" width="12.26953125" style="18" bestFit="1" customWidth="1"/>
    <col min="11013" max="11014" width="9.1796875" style="18"/>
    <col min="11015" max="11015" width="9.453125" style="18" customWidth="1"/>
    <col min="11016" max="11016" width="11.453125" style="18" customWidth="1"/>
    <col min="11017" max="11267" width="9.1796875" style="18"/>
    <col min="11268" max="11268" width="12.26953125" style="18" bestFit="1" customWidth="1"/>
    <col min="11269" max="11270" width="9.1796875" style="18"/>
    <col min="11271" max="11271" width="9.453125" style="18" customWidth="1"/>
    <col min="11272" max="11272" width="11.453125" style="18" customWidth="1"/>
    <col min="11273" max="11523" width="9.1796875" style="18"/>
    <col min="11524" max="11524" width="12.26953125" style="18" bestFit="1" customWidth="1"/>
    <col min="11525" max="11526" width="9.1796875" style="18"/>
    <col min="11527" max="11527" width="9.453125" style="18" customWidth="1"/>
    <col min="11528" max="11528" width="11.453125" style="18" customWidth="1"/>
    <col min="11529" max="11779" width="9.1796875" style="18"/>
    <col min="11780" max="11780" width="12.26953125" style="18" bestFit="1" customWidth="1"/>
    <col min="11781" max="11782" width="9.1796875" style="18"/>
    <col min="11783" max="11783" width="9.453125" style="18" customWidth="1"/>
    <col min="11784" max="11784" width="11.453125" style="18" customWidth="1"/>
    <col min="11785" max="12035" width="9.1796875" style="18"/>
    <col min="12036" max="12036" width="12.26953125" style="18" bestFit="1" customWidth="1"/>
    <col min="12037" max="12038" width="9.1796875" style="18"/>
    <col min="12039" max="12039" width="9.453125" style="18" customWidth="1"/>
    <col min="12040" max="12040" width="11.453125" style="18" customWidth="1"/>
    <col min="12041" max="12291" width="9.1796875" style="18"/>
    <col min="12292" max="12292" width="12.26953125" style="18" bestFit="1" customWidth="1"/>
    <col min="12293" max="12294" width="9.1796875" style="18"/>
    <col min="12295" max="12295" width="9.453125" style="18" customWidth="1"/>
    <col min="12296" max="12296" width="11.453125" style="18" customWidth="1"/>
    <col min="12297" max="12547" width="9.1796875" style="18"/>
    <col min="12548" max="12548" width="12.26953125" style="18" bestFit="1" customWidth="1"/>
    <col min="12549" max="12550" width="9.1796875" style="18"/>
    <col min="12551" max="12551" width="9.453125" style="18" customWidth="1"/>
    <col min="12552" max="12552" width="11.453125" style="18" customWidth="1"/>
    <col min="12553" max="12803" width="9.1796875" style="18"/>
    <col min="12804" max="12804" width="12.26953125" style="18" bestFit="1" customWidth="1"/>
    <col min="12805" max="12806" width="9.1796875" style="18"/>
    <col min="12807" max="12807" width="9.453125" style="18" customWidth="1"/>
    <col min="12808" max="12808" width="11.453125" style="18" customWidth="1"/>
    <col min="12809" max="13059" width="9.1796875" style="18"/>
    <col min="13060" max="13060" width="12.26953125" style="18" bestFit="1" customWidth="1"/>
    <col min="13061" max="13062" width="9.1796875" style="18"/>
    <col min="13063" max="13063" width="9.453125" style="18" customWidth="1"/>
    <col min="13064" max="13064" width="11.453125" style="18" customWidth="1"/>
    <col min="13065" max="13315" width="9.1796875" style="18"/>
    <col min="13316" max="13316" width="12.26953125" style="18" bestFit="1" customWidth="1"/>
    <col min="13317" max="13318" width="9.1796875" style="18"/>
    <col min="13319" max="13319" width="9.453125" style="18" customWidth="1"/>
    <col min="13320" max="13320" width="11.453125" style="18" customWidth="1"/>
    <col min="13321" max="13571" width="9.1796875" style="18"/>
    <col min="13572" max="13572" width="12.26953125" style="18" bestFit="1" customWidth="1"/>
    <col min="13573" max="13574" width="9.1796875" style="18"/>
    <col min="13575" max="13575" width="9.453125" style="18" customWidth="1"/>
    <col min="13576" max="13576" width="11.453125" style="18" customWidth="1"/>
    <col min="13577" max="13827" width="9.1796875" style="18"/>
    <col min="13828" max="13828" width="12.26953125" style="18" bestFit="1" customWidth="1"/>
    <col min="13829" max="13830" width="9.1796875" style="18"/>
    <col min="13831" max="13831" width="9.453125" style="18" customWidth="1"/>
    <col min="13832" max="13832" width="11.453125" style="18" customWidth="1"/>
    <col min="13833" max="14083" width="9.1796875" style="18"/>
    <col min="14084" max="14084" width="12.26953125" style="18" bestFit="1" customWidth="1"/>
    <col min="14085" max="14086" width="9.1796875" style="18"/>
    <col min="14087" max="14087" width="9.453125" style="18" customWidth="1"/>
    <col min="14088" max="14088" width="11.453125" style="18" customWidth="1"/>
    <col min="14089" max="14339" width="9.1796875" style="18"/>
    <col min="14340" max="14340" width="12.26953125" style="18" bestFit="1" customWidth="1"/>
    <col min="14341" max="14342" width="9.1796875" style="18"/>
    <col min="14343" max="14343" width="9.453125" style="18" customWidth="1"/>
    <col min="14344" max="14344" width="11.453125" style="18" customWidth="1"/>
    <col min="14345" max="14595" width="9.1796875" style="18"/>
    <col min="14596" max="14596" width="12.26953125" style="18" bestFit="1" customWidth="1"/>
    <col min="14597" max="14598" width="9.1796875" style="18"/>
    <col min="14599" max="14599" width="9.453125" style="18" customWidth="1"/>
    <col min="14600" max="14600" width="11.453125" style="18" customWidth="1"/>
    <col min="14601" max="14851" width="9.1796875" style="18"/>
    <col min="14852" max="14852" width="12.26953125" style="18" bestFit="1" customWidth="1"/>
    <col min="14853" max="14854" width="9.1796875" style="18"/>
    <col min="14855" max="14855" width="9.453125" style="18" customWidth="1"/>
    <col min="14856" max="14856" width="11.453125" style="18" customWidth="1"/>
    <col min="14857" max="15107" width="9.1796875" style="18"/>
    <col min="15108" max="15108" width="12.26953125" style="18" bestFit="1" customWidth="1"/>
    <col min="15109" max="15110" width="9.1796875" style="18"/>
    <col min="15111" max="15111" width="9.453125" style="18" customWidth="1"/>
    <col min="15112" max="15112" width="11.453125" style="18" customWidth="1"/>
    <col min="15113" max="15363" width="9.1796875" style="18"/>
    <col min="15364" max="15364" width="12.26953125" style="18" bestFit="1" customWidth="1"/>
    <col min="15365" max="15366" width="9.1796875" style="18"/>
    <col min="15367" max="15367" width="9.453125" style="18" customWidth="1"/>
    <col min="15368" max="15368" width="11.453125" style="18" customWidth="1"/>
    <col min="15369" max="15619" width="9.1796875" style="18"/>
    <col min="15620" max="15620" width="12.26953125" style="18" bestFit="1" customWidth="1"/>
    <col min="15621" max="15622" width="9.1796875" style="18"/>
    <col min="15623" max="15623" width="9.453125" style="18" customWidth="1"/>
    <col min="15624" max="15624" width="11.453125" style="18" customWidth="1"/>
    <col min="15625" max="15875" width="9.1796875" style="18"/>
    <col min="15876" max="15876" width="12.26953125" style="18" bestFit="1" customWidth="1"/>
    <col min="15877" max="15878" width="9.1796875" style="18"/>
    <col min="15879" max="15879" width="9.453125" style="18" customWidth="1"/>
    <col min="15880" max="15880" width="11.453125" style="18" customWidth="1"/>
    <col min="15881" max="16131" width="9.1796875" style="18"/>
    <col min="16132" max="16132" width="12.26953125" style="18" bestFit="1" customWidth="1"/>
    <col min="16133" max="16134" width="9.1796875" style="18"/>
    <col min="16135" max="16135" width="9.453125" style="18" customWidth="1"/>
    <col min="16136" max="16136" width="11.453125" style="18" customWidth="1"/>
    <col min="16137" max="16384" width="9.1796875" style="18"/>
  </cols>
  <sheetData>
    <row r="1" spans="1:17" ht="18" x14ac:dyDescent="0.4">
      <c r="A1" s="16"/>
      <c r="B1" s="17"/>
      <c r="C1" s="17"/>
      <c r="D1" s="28" t="s">
        <v>27</v>
      </c>
      <c r="E1" s="29" t="s">
        <v>29</v>
      </c>
      <c r="F1" s="30" t="s">
        <v>28</v>
      </c>
      <c r="G1" s="17"/>
      <c r="H1" s="17"/>
      <c r="I1" s="16"/>
      <c r="J1" s="17"/>
      <c r="N1" s="19"/>
      <c r="P1" s="19"/>
      <c r="Q1" s="19"/>
    </row>
    <row r="2" spans="1:17" ht="18" x14ac:dyDescent="0.4">
      <c r="B2" s="22" t="s">
        <v>26</v>
      </c>
      <c r="C2" s="21"/>
      <c r="D2" s="31">
        <v>987</v>
      </c>
      <c r="E2" s="32">
        <v>359</v>
      </c>
      <c r="F2" s="33">
        <v>637</v>
      </c>
      <c r="G2" s="27">
        <f>SUM(D2:F2)</f>
        <v>1983</v>
      </c>
      <c r="H2" s="17"/>
      <c r="J2" s="26"/>
      <c r="K2" s="17"/>
      <c r="L2" s="26"/>
      <c r="M2" s="19"/>
      <c r="N2" s="19"/>
      <c r="P2" s="19"/>
      <c r="Q2" s="19"/>
    </row>
    <row r="3" spans="1:17" ht="18" x14ac:dyDescent="0.4">
      <c r="B3" s="20" t="s">
        <v>30</v>
      </c>
      <c r="C3" s="23"/>
      <c r="D3" s="31">
        <v>41</v>
      </c>
      <c r="E3" s="32">
        <v>20</v>
      </c>
      <c r="F3" s="33">
        <v>26</v>
      </c>
      <c r="G3" s="27">
        <f>SUM(D3:F3)</f>
        <v>87</v>
      </c>
      <c r="H3" s="17"/>
      <c r="J3" s="26"/>
      <c r="L3" s="17"/>
      <c r="N3" s="19"/>
      <c r="P3" s="19"/>
      <c r="Q3" s="19"/>
    </row>
    <row r="4" spans="1:17" ht="18" x14ac:dyDescent="0.4">
      <c r="A4" s="16"/>
      <c r="B4" s="17"/>
      <c r="C4" s="17"/>
      <c r="D4" s="28">
        <f>D2+D3</f>
        <v>1028</v>
      </c>
      <c r="E4" s="28">
        <f>E2+E3</f>
        <v>379</v>
      </c>
      <c r="F4" s="30">
        <f>F2+F3</f>
        <v>663</v>
      </c>
      <c r="G4" s="24">
        <f>G2+G3</f>
        <v>2070</v>
      </c>
      <c r="H4" s="17"/>
      <c r="I4" s="16"/>
      <c r="N4" s="19"/>
      <c r="O4" s="19"/>
      <c r="P4" s="19"/>
    </row>
    <row r="5" spans="1:17" ht="18" x14ac:dyDescent="0.4">
      <c r="A5" s="16"/>
      <c r="B5" s="17"/>
      <c r="C5" s="17"/>
      <c r="D5" s="17"/>
      <c r="E5" s="17"/>
      <c r="F5" s="17"/>
      <c r="G5" s="17"/>
      <c r="H5" s="16"/>
      <c r="I5" s="17"/>
      <c r="N5" s="19"/>
      <c r="O5" s="19"/>
    </row>
    <row r="6" spans="1:17" ht="18" x14ac:dyDescent="0.4">
      <c r="A6" s="20" t="str">
        <f>CONCATENATE("p ( ",B3," ) =")</f>
        <v>p ( ASMA ) =</v>
      </c>
      <c r="B6" s="20"/>
      <c r="D6" s="25">
        <f>G3/G4</f>
        <v>4.2028985507246375E-2</v>
      </c>
      <c r="E6" s="17"/>
      <c r="N6" s="19"/>
    </row>
    <row r="7" spans="1:17" ht="18" x14ac:dyDescent="0.4">
      <c r="E7" s="17"/>
      <c r="N7" s="19"/>
      <c r="O7" s="19"/>
    </row>
    <row r="8" spans="1:17" ht="18" x14ac:dyDescent="0.4">
      <c r="A8" s="20" t="str">
        <f>CONCATENATE("p ( ",F1," ) =")</f>
        <v>p ( FUMATORE ) =</v>
      </c>
      <c r="D8" s="35">
        <f>F4/G4</f>
        <v>0.32028985507246377</v>
      </c>
      <c r="E8" s="17"/>
      <c r="N8" s="19"/>
      <c r="O8" s="19"/>
    </row>
    <row r="9" spans="1:17" ht="18" x14ac:dyDescent="0.4">
      <c r="A9" s="20" t="str">
        <f>CONCATENATE("p ( ","FUMATO",")=")</f>
        <v>p ( FUMATO)=</v>
      </c>
      <c r="D9" s="35">
        <f>SUM(E4:F4)/G4</f>
        <v>0.50338164251207729</v>
      </c>
      <c r="E9" s="17"/>
      <c r="N9" s="19"/>
      <c r="O9" s="19"/>
    </row>
    <row r="10" spans="1:17" ht="18" x14ac:dyDescent="0.4">
      <c r="A10" s="20"/>
      <c r="D10" s="34"/>
      <c r="E10" s="17"/>
      <c r="N10" s="19"/>
      <c r="O10" s="19"/>
    </row>
    <row r="11" spans="1:17" ht="18" x14ac:dyDescent="0.4">
      <c r="A11" s="20" t="str">
        <f>CONCATENATE("p ( ",B3," / ",D1," ) =")</f>
        <v>p ( ASMA / NON-FUM ) =</v>
      </c>
      <c r="B11" s="20"/>
      <c r="D11" s="25">
        <f>D3/D4</f>
        <v>3.9883268482490269E-2</v>
      </c>
      <c r="N11" s="19"/>
      <c r="O11" s="19"/>
    </row>
    <row r="12" spans="1:17" ht="18" x14ac:dyDescent="0.4">
      <c r="A12" s="20" t="str">
        <f>CONCATENATE("p ( ",B3," / ",E1," ) =")</f>
        <v>p ( ASMA / EX-FUM ) =</v>
      </c>
      <c r="B12" s="20"/>
      <c r="D12" s="25">
        <f>E3/E4</f>
        <v>5.2770448548812667E-2</v>
      </c>
      <c r="N12" s="19"/>
      <c r="O12" s="19"/>
    </row>
    <row r="13" spans="1:17" ht="18" x14ac:dyDescent="0.4">
      <c r="A13" s="20" t="str">
        <f>CONCATENATE("p ( ",B3," / ",F1," ) =")</f>
        <v>p ( ASMA / FUMATORE ) =</v>
      </c>
      <c r="D13" s="36">
        <f>F3/F4</f>
        <v>3.9215686274509803E-2</v>
      </c>
      <c r="N13" s="19"/>
      <c r="O13" s="19"/>
    </row>
    <row r="14" spans="1:17" x14ac:dyDescent="0.25">
      <c r="N14" s="19"/>
      <c r="O14" s="19"/>
    </row>
    <row r="15" spans="1:17" x14ac:dyDescent="0.25">
      <c r="N15" s="19"/>
      <c r="O15" s="19"/>
    </row>
    <row r="16" spans="1:17" x14ac:dyDescent="0.25">
      <c r="N16" s="19"/>
      <c r="O16" s="19"/>
    </row>
    <row r="17" spans="14:15" x14ac:dyDescent="0.25">
      <c r="N17" s="19"/>
      <c r="O17" s="19"/>
    </row>
    <row r="18" spans="14:15" x14ac:dyDescent="0.25">
      <c r="N18" s="19"/>
      <c r="O18" s="19"/>
    </row>
    <row r="19" spans="14:15" x14ac:dyDescent="0.25">
      <c r="N19" s="19"/>
      <c r="O19" s="19"/>
    </row>
    <row r="20" spans="14:15" x14ac:dyDescent="0.25">
      <c r="N20" s="19"/>
      <c r="O20" s="19"/>
    </row>
    <row r="21" spans="14:15" x14ac:dyDescent="0.25">
      <c r="N21" s="19"/>
      <c r="O21" s="19"/>
    </row>
    <row r="22" spans="14:15" x14ac:dyDescent="0.25">
      <c r="O22" s="19"/>
    </row>
    <row r="23" spans="14:15" x14ac:dyDescent="0.25">
      <c r="O23" s="19"/>
    </row>
    <row r="24" spans="14:15" x14ac:dyDescent="0.25">
      <c r="O24" s="19"/>
    </row>
    <row r="25" spans="14:15" x14ac:dyDescent="0.25">
      <c r="O25" s="19"/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70" zoomScaleNormal="170" workbookViewId="0">
      <selection activeCell="G3" sqref="G3"/>
    </sheetView>
  </sheetViews>
  <sheetFormatPr defaultRowHeight="14.5" x14ac:dyDescent="0.35"/>
  <sheetData>
    <row r="1" spans="1:9" ht="19" thickBot="1" x14ac:dyDescent="0.5">
      <c r="A1" s="7"/>
      <c r="B1" s="12" t="s">
        <v>2</v>
      </c>
      <c r="C1" s="14" t="s">
        <v>3</v>
      </c>
      <c r="D1" s="7"/>
      <c r="E1" s="1"/>
      <c r="F1" s="3" t="s">
        <v>4</v>
      </c>
      <c r="G1" s="3" t="s">
        <v>5</v>
      </c>
      <c r="H1" s="3"/>
      <c r="I1" s="3"/>
    </row>
    <row r="2" spans="1:9" ht="18.5" x14ac:dyDescent="0.45">
      <c r="A2" s="2" t="s">
        <v>0</v>
      </c>
      <c r="B2" s="8">
        <v>80</v>
      </c>
      <c r="C2" s="9">
        <v>90</v>
      </c>
      <c r="D2" s="2">
        <v>170</v>
      </c>
      <c r="E2" s="1"/>
      <c r="F2" s="3" t="s">
        <v>6</v>
      </c>
      <c r="G2" s="3" t="s">
        <v>7</v>
      </c>
      <c r="H2" s="3"/>
      <c r="I2" s="3"/>
    </row>
    <row r="3" spans="1:9" ht="19" thickBot="1" x14ac:dyDescent="0.5">
      <c r="A3" s="7" t="s">
        <v>1</v>
      </c>
      <c r="B3" s="10">
        <v>20</v>
      </c>
      <c r="C3" s="11">
        <v>810</v>
      </c>
      <c r="D3" s="7">
        <v>830</v>
      </c>
      <c r="E3" s="1"/>
      <c r="F3" s="3" t="s">
        <v>8</v>
      </c>
      <c r="G3" s="3" t="s">
        <v>9</v>
      </c>
      <c r="H3" s="3"/>
      <c r="I3" s="3">
        <f>80</f>
        <v>80</v>
      </c>
    </row>
    <row r="4" spans="1:9" ht="18.5" x14ac:dyDescent="0.45">
      <c r="A4" s="2"/>
      <c r="B4" s="13">
        <v>100</v>
      </c>
      <c r="C4" s="15">
        <v>900</v>
      </c>
      <c r="D4" s="2">
        <v>1000</v>
      </c>
      <c r="E4" s="1"/>
      <c r="F4" s="1"/>
      <c r="G4" s="1"/>
      <c r="H4" s="1"/>
      <c r="I4" s="1"/>
    </row>
    <row r="5" spans="1:9" ht="18.5" x14ac:dyDescent="0.45">
      <c r="F5" s="3" t="s">
        <v>10</v>
      </c>
      <c r="G5" s="3" t="s">
        <v>11</v>
      </c>
      <c r="H5" s="3"/>
      <c r="I5" s="3"/>
    </row>
    <row r="6" spans="1:9" ht="18.5" x14ac:dyDescent="0.45">
      <c r="F6" s="3" t="s">
        <v>12</v>
      </c>
      <c r="G6" s="3" t="s">
        <v>13</v>
      </c>
      <c r="H6" s="3"/>
      <c r="I6" s="3"/>
    </row>
    <row r="7" spans="1:9" ht="18.5" x14ac:dyDescent="0.45">
      <c r="F7" s="3" t="s">
        <v>14</v>
      </c>
      <c r="G7" s="3" t="s">
        <v>15</v>
      </c>
      <c r="H7" s="3"/>
      <c r="I7" s="3">
        <v>810</v>
      </c>
    </row>
    <row r="9" spans="1:9" ht="31" x14ac:dyDescent="0.35">
      <c r="E9" s="4"/>
    </row>
    <row r="10" spans="1:9" ht="31" x14ac:dyDescent="0.35">
      <c r="E10" s="4"/>
    </row>
    <row r="11" spans="1:9" ht="31" x14ac:dyDescent="0.35">
      <c r="E11" s="4"/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3" sqref="C3"/>
    </sheetView>
  </sheetViews>
  <sheetFormatPr defaultRowHeight="14.5" x14ac:dyDescent="0.35"/>
  <sheetData>
    <row r="1" spans="1:6" x14ac:dyDescent="0.35">
      <c r="A1" s="43"/>
      <c r="B1" s="43" t="s">
        <v>49</v>
      </c>
      <c r="C1" s="43" t="s">
        <v>50</v>
      </c>
      <c r="D1" s="43" t="s">
        <v>51</v>
      </c>
      <c r="E1" s="43" t="s">
        <v>52</v>
      </c>
      <c r="F1" s="43" t="s">
        <v>53</v>
      </c>
    </row>
    <row r="2" spans="1:6" x14ac:dyDescent="0.35">
      <c r="A2" s="43"/>
      <c r="B2" s="43">
        <v>82</v>
      </c>
      <c r="C2" s="43">
        <v>15</v>
      </c>
      <c r="D2" s="43">
        <v>9</v>
      </c>
      <c r="E2" s="43">
        <f>C2/SQRT(D2)</f>
        <v>5</v>
      </c>
      <c r="F2" s="43">
        <f>TINV(0.05,D2-1)</f>
        <v>2.3060041352041671</v>
      </c>
    </row>
    <row r="3" spans="1:6" x14ac:dyDescent="0.35">
      <c r="A3" s="43"/>
      <c r="B3" s="43"/>
      <c r="C3" s="43"/>
      <c r="D3" s="43"/>
      <c r="E3" s="43"/>
      <c r="F3" s="43"/>
    </row>
    <row r="4" spans="1:6" x14ac:dyDescent="0.35">
      <c r="A4" s="43" t="s">
        <v>54</v>
      </c>
      <c r="B4" s="43" t="s">
        <v>55</v>
      </c>
      <c r="C4" s="43"/>
      <c r="D4" s="43">
        <f>B2-1.96*E2</f>
        <v>72.2</v>
      </c>
      <c r="E4" s="43"/>
      <c r="F4" s="43"/>
    </row>
    <row r="5" spans="1:6" x14ac:dyDescent="0.35">
      <c r="A5" s="43"/>
      <c r="B5" s="43" t="s">
        <v>56</v>
      </c>
      <c r="C5" s="43"/>
      <c r="D5" s="43">
        <f>B2+1.96*E2</f>
        <v>91.8</v>
      </c>
      <c r="E5" s="43"/>
      <c r="F5" s="43"/>
    </row>
    <row r="6" spans="1:6" x14ac:dyDescent="0.35">
      <c r="A6" s="43" t="s">
        <v>57</v>
      </c>
      <c r="B6" s="43" t="s">
        <v>55</v>
      </c>
      <c r="C6" s="43"/>
      <c r="D6" s="43">
        <f>B2-F2*E2</f>
        <v>70.46997932397916</v>
      </c>
      <c r="E6" s="43"/>
      <c r="F6" s="43"/>
    </row>
    <row r="7" spans="1:6" x14ac:dyDescent="0.35">
      <c r="A7" s="43" t="s">
        <v>58</v>
      </c>
      <c r="B7" s="43" t="s">
        <v>56</v>
      </c>
      <c r="C7" s="43"/>
      <c r="D7" s="43">
        <f>B2+F2*E2</f>
        <v>93.53002067602084</v>
      </c>
      <c r="E7" s="43"/>
      <c r="F7" s="43"/>
    </row>
    <row r="14" spans="1:6" x14ac:dyDescent="0.35">
      <c r="A14" s="43"/>
      <c r="B14" s="43" t="s">
        <v>49</v>
      </c>
      <c r="C14" s="43" t="s">
        <v>50</v>
      </c>
      <c r="D14" s="43" t="s">
        <v>51</v>
      </c>
      <c r="E14" s="43" t="s">
        <v>52</v>
      </c>
      <c r="F14" s="43" t="s">
        <v>53</v>
      </c>
    </row>
    <row r="15" spans="1:6" x14ac:dyDescent="0.35">
      <c r="A15" s="43"/>
      <c r="B15" s="43">
        <v>70</v>
      </c>
      <c r="C15" s="43">
        <v>10</v>
      </c>
      <c r="D15" s="43">
        <v>25</v>
      </c>
      <c r="E15" s="43">
        <f>C15/SQRT(D15)</f>
        <v>2</v>
      </c>
      <c r="F15" s="43">
        <f>TINV(0.05,D15-1)</f>
        <v>2.0638985616280254</v>
      </c>
    </row>
    <row r="16" spans="1:6" x14ac:dyDescent="0.35">
      <c r="A16" s="43"/>
      <c r="B16" s="43"/>
      <c r="C16" s="43"/>
      <c r="D16" s="43"/>
      <c r="E16" s="43"/>
      <c r="F16" s="43"/>
    </row>
    <row r="17" spans="1:6" x14ac:dyDescent="0.35">
      <c r="A17" s="43" t="s">
        <v>54</v>
      </c>
      <c r="B17" s="43" t="s">
        <v>55</v>
      </c>
      <c r="C17" s="43"/>
      <c r="D17" s="43">
        <f>B15-1.96*E15</f>
        <v>66.08</v>
      </c>
      <c r="E17" s="43"/>
      <c r="F17" s="43"/>
    </row>
    <row r="18" spans="1:6" x14ac:dyDescent="0.35">
      <c r="A18" s="43"/>
      <c r="B18" s="43" t="s">
        <v>56</v>
      </c>
      <c r="C18" s="43"/>
      <c r="D18" s="43">
        <f>B15+1.96*E15</f>
        <v>73.92</v>
      </c>
      <c r="E18" s="43"/>
      <c r="F18" s="43"/>
    </row>
    <row r="19" spans="1:6" x14ac:dyDescent="0.35">
      <c r="A19" s="43" t="s">
        <v>57</v>
      </c>
      <c r="B19" s="43" t="s">
        <v>55</v>
      </c>
      <c r="C19" s="43"/>
      <c r="D19" s="43">
        <f>B15-F15*E15</f>
        <v>65.872202876743955</v>
      </c>
      <c r="E19" s="43"/>
      <c r="F19" s="43"/>
    </row>
    <row r="20" spans="1:6" x14ac:dyDescent="0.35">
      <c r="A20" s="43" t="s">
        <v>58</v>
      </c>
      <c r="B20" s="43" t="s">
        <v>56</v>
      </c>
      <c r="C20" s="43"/>
      <c r="D20" s="43">
        <f>B15+F15*E15</f>
        <v>74.127797123256045</v>
      </c>
      <c r="E20" s="43"/>
      <c r="F20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B9" sqref="B9:C10"/>
    </sheetView>
  </sheetViews>
  <sheetFormatPr defaultRowHeight="14.5" x14ac:dyDescent="0.35"/>
  <cols>
    <col min="1" max="7" width="12.7265625" customWidth="1"/>
  </cols>
  <sheetData>
    <row r="2" spans="1:7" ht="18.5" x14ac:dyDescent="0.45">
      <c r="A2" s="37"/>
      <c r="B2" s="37" t="s">
        <v>31</v>
      </c>
      <c r="C2" s="37" t="s">
        <v>32</v>
      </c>
      <c r="D2" s="1"/>
      <c r="E2" s="1"/>
      <c r="F2" s="1"/>
      <c r="G2" s="1"/>
    </row>
    <row r="3" spans="1:7" ht="18.5" x14ac:dyDescent="0.45">
      <c r="A3" s="38" t="s">
        <v>34</v>
      </c>
      <c r="B3" s="38">
        <v>315</v>
      </c>
      <c r="C3" s="38">
        <v>142</v>
      </c>
      <c r="D3" s="1"/>
      <c r="E3" s="1"/>
      <c r="F3" s="1"/>
      <c r="G3" s="1"/>
    </row>
    <row r="4" spans="1:7" ht="18.5" x14ac:dyDescent="0.45">
      <c r="A4" s="37" t="s">
        <v>33</v>
      </c>
      <c r="B4" s="37">
        <v>4057</v>
      </c>
      <c r="C4" s="37">
        <v>7028</v>
      </c>
      <c r="D4" s="1"/>
      <c r="E4" s="1"/>
      <c r="F4" s="1"/>
      <c r="G4" s="1"/>
    </row>
    <row r="5" spans="1:7" ht="18.5" x14ac:dyDescent="0.45">
      <c r="A5" s="2" t="s">
        <v>35</v>
      </c>
      <c r="B5" s="39">
        <f>B3/B4</f>
        <v>7.764357899926054E-2</v>
      </c>
      <c r="C5" s="39">
        <f>C3/C4</f>
        <v>2.0204894706886738E-2</v>
      </c>
      <c r="D5" s="1"/>
      <c r="E5" s="1"/>
      <c r="F5" s="1"/>
      <c r="G5" s="1"/>
    </row>
    <row r="6" spans="1:7" ht="18.5" x14ac:dyDescent="0.45">
      <c r="A6" s="1"/>
      <c r="B6" s="1"/>
      <c r="C6" s="1"/>
      <c r="D6" s="1"/>
      <c r="E6" s="1"/>
      <c r="F6" s="1"/>
      <c r="G6" s="1"/>
    </row>
    <row r="7" spans="1:7" ht="18.5" x14ac:dyDescent="0.45">
      <c r="A7" s="1"/>
      <c r="B7" s="1" t="s">
        <v>36</v>
      </c>
      <c r="C7" s="1"/>
      <c r="D7" s="1"/>
      <c r="E7" s="1"/>
      <c r="F7" s="1" t="s">
        <v>37</v>
      </c>
      <c r="G7" s="1"/>
    </row>
    <row r="8" spans="1:7" ht="18.5" x14ac:dyDescent="0.45">
      <c r="A8" s="37"/>
      <c r="B8" s="37" t="s">
        <v>31</v>
      </c>
      <c r="C8" s="37" t="s">
        <v>32</v>
      </c>
      <c r="D8" s="1"/>
      <c r="E8" s="37"/>
      <c r="F8" s="37" t="s">
        <v>31</v>
      </c>
      <c r="G8" s="37" t="s">
        <v>32</v>
      </c>
    </row>
    <row r="9" spans="1:7" ht="18.5" x14ac:dyDescent="0.45">
      <c r="A9" s="2" t="s">
        <v>34</v>
      </c>
      <c r="B9" s="2">
        <f>B3-F9</f>
        <v>5</v>
      </c>
      <c r="C9" s="2">
        <f>C3-G9</f>
        <v>70</v>
      </c>
      <c r="D9" s="1"/>
      <c r="E9" s="2" t="s">
        <v>34</v>
      </c>
      <c r="F9" s="2">
        <v>310</v>
      </c>
      <c r="G9" s="2">
        <v>72</v>
      </c>
    </row>
    <row r="10" spans="1:7" ht="18.5" x14ac:dyDescent="0.45">
      <c r="A10" s="37" t="s">
        <v>33</v>
      </c>
      <c r="B10" s="2">
        <f>B4-F10</f>
        <v>440</v>
      </c>
      <c r="C10" s="2">
        <f>C4-G10</f>
        <v>6311</v>
      </c>
      <c r="D10" s="1"/>
      <c r="E10" s="37" t="s">
        <v>33</v>
      </c>
      <c r="F10" s="37">
        <v>3617</v>
      </c>
      <c r="G10" s="37">
        <v>717</v>
      </c>
    </row>
    <row r="11" spans="1:7" ht="18.5" x14ac:dyDescent="0.45">
      <c r="A11" s="2" t="s">
        <v>35</v>
      </c>
      <c r="B11" s="39">
        <f>B9/B10</f>
        <v>1.1363636363636364E-2</v>
      </c>
      <c r="C11" s="39">
        <f>C9/C10</f>
        <v>1.1091744572967834E-2</v>
      </c>
      <c r="D11" s="1"/>
      <c r="E11" s="2" t="s">
        <v>35</v>
      </c>
      <c r="F11" s="39">
        <f>F9/F10</f>
        <v>8.570638650815593E-2</v>
      </c>
      <c r="G11" s="39">
        <f>G9/G10</f>
        <v>0.100418410041841</v>
      </c>
    </row>
    <row r="12" spans="1:7" ht="18.5" x14ac:dyDescent="0.45">
      <c r="A12" s="1"/>
      <c r="B12" s="1"/>
      <c r="C12" s="1"/>
      <c r="D12" s="1"/>
      <c r="E12" s="1"/>
      <c r="F12" s="1"/>
      <c r="G1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2" sqref="B12"/>
    </sheetView>
  </sheetViews>
  <sheetFormatPr defaultRowHeight="14.5" x14ac:dyDescent="0.35"/>
  <cols>
    <col min="1" max="1" width="18.7265625" customWidth="1"/>
    <col min="2" max="2" width="24.7265625" customWidth="1"/>
    <col min="3" max="5" width="18.7265625" customWidth="1"/>
  </cols>
  <sheetData>
    <row r="1" spans="1:5" ht="19" thickBot="1" x14ac:dyDescent="0.5">
      <c r="A1" s="7"/>
      <c r="B1" s="7" t="s">
        <v>38</v>
      </c>
      <c r="C1" s="7" t="s">
        <v>39</v>
      </c>
      <c r="D1" s="7" t="s">
        <v>40</v>
      </c>
      <c r="E1" s="42"/>
    </row>
    <row r="2" spans="1:5" ht="18.5" x14ac:dyDescent="0.45">
      <c r="A2" s="2" t="s">
        <v>20</v>
      </c>
      <c r="B2" s="2">
        <v>5</v>
      </c>
      <c r="C2" s="2">
        <v>3500</v>
      </c>
      <c r="D2" s="40">
        <f>B2/C2*1000</f>
        <v>1.4285714285714286</v>
      </c>
      <c r="E2" s="1" t="s">
        <v>25</v>
      </c>
    </row>
    <row r="3" spans="1:5" ht="19" thickBot="1" x14ac:dyDescent="0.5">
      <c r="A3" s="7" t="s">
        <v>19</v>
      </c>
      <c r="B3" s="7">
        <v>13</v>
      </c>
      <c r="C3" s="7">
        <v>2230</v>
      </c>
      <c r="D3" s="41">
        <f>B3/C3*1000</f>
        <v>5.8295964125560538</v>
      </c>
      <c r="E3" s="42" t="s">
        <v>25</v>
      </c>
    </row>
    <row r="4" spans="1:5" ht="18.5" x14ac:dyDescent="0.45">
      <c r="A4" s="2" t="s">
        <v>33</v>
      </c>
      <c r="B4" s="2">
        <f>SUM(B2:B3)</f>
        <v>18</v>
      </c>
      <c r="C4" s="2">
        <f>SUM(C2:C3)</f>
        <v>5730</v>
      </c>
      <c r="D4" s="40">
        <f>B4/C4*1000</f>
        <v>3.1413612565445028</v>
      </c>
      <c r="E4" s="1" t="s">
        <v>25</v>
      </c>
    </row>
    <row r="6" spans="1:5" ht="18.5" x14ac:dyDescent="0.45">
      <c r="A6" s="2" t="s">
        <v>41</v>
      </c>
      <c r="B6" s="40">
        <f>D3-D2</f>
        <v>4.4010249839846249</v>
      </c>
      <c r="C6" s="1" t="s">
        <v>25</v>
      </c>
    </row>
    <row r="7" spans="1:5" ht="18.5" x14ac:dyDescent="0.35">
      <c r="A7" s="2" t="s">
        <v>42</v>
      </c>
      <c r="B7" s="40">
        <f>D3/D2</f>
        <v>4.0807174887892375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9" sqref="C9"/>
    </sheetView>
  </sheetViews>
  <sheetFormatPr defaultRowHeight="14.5" x14ac:dyDescent="0.35"/>
  <cols>
    <col min="1" max="1" width="18.7265625" customWidth="1"/>
    <col min="2" max="2" width="24.7265625" customWidth="1"/>
    <col min="3" max="5" width="18.7265625" customWidth="1"/>
  </cols>
  <sheetData>
    <row r="1" spans="1:5" ht="19" thickBot="1" x14ac:dyDescent="0.4">
      <c r="A1" s="7"/>
      <c r="B1" s="7" t="s">
        <v>21</v>
      </c>
      <c r="C1" s="7" t="s">
        <v>22</v>
      </c>
      <c r="D1" s="7" t="s">
        <v>23</v>
      </c>
    </row>
    <row r="2" spans="1:5" ht="18.5" x14ac:dyDescent="0.35">
      <c r="A2" s="2" t="s">
        <v>19</v>
      </c>
      <c r="B2" s="2">
        <v>90</v>
      </c>
      <c r="C2" s="2">
        <v>0.3</v>
      </c>
      <c r="D2" s="2">
        <f>B2*C2</f>
        <v>27</v>
      </c>
    </row>
    <row r="3" spans="1:5" ht="19" thickBot="1" x14ac:dyDescent="0.4">
      <c r="A3" s="7" t="s">
        <v>20</v>
      </c>
      <c r="B3" s="7">
        <v>50</v>
      </c>
      <c r="C3" s="7">
        <v>0.7</v>
      </c>
      <c r="D3" s="7">
        <f>B3*C3</f>
        <v>35</v>
      </c>
    </row>
    <row r="4" spans="1:5" ht="18.5" x14ac:dyDescent="0.45">
      <c r="A4" s="2"/>
      <c r="B4" s="2"/>
      <c r="C4" s="2" t="s">
        <v>24</v>
      </c>
      <c r="D4" s="2">
        <f>SUM(D2:D3)</f>
        <v>62</v>
      </c>
      <c r="E4" s="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DistribuzioneFrequenza</vt:lpstr>
      <vt:lpstr>probabilità</vt:lpstr>
      <vt:lpstr>Screening</vt:lpstr>
      <vt:lpstr>Intervallo di confidenza</vt:lpstr>
      <vt:lpstr>pREVALENZA</vt:lpstr>
      <vt:lpstr>MisureAssociazione</vt:lpstr>
      <vt:lpstr>MisureAssociazione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Verlato</dc:creator>
  <cp:lastModifiedBy>Giuseppe</cp:lastModifiedBy>
  <dcterms:created xsi:type="dcterms:W3CDTF">2017-12-14T07:46:25Z</dcterms:created>
  <dcterms:modified xsi:type="dcterms:W3CDTF">2021-01-19T21:46:48Z</dcterms:modified>
</cp:coreProperties>
</file>